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szkhu-my.sharepoint.com/personal/mke_mail_oszk_hu/Documents/Dokumentumok/MKE_Dokumentumok/2025/Titkársági anyagok/"/>
    </mc:Choice>
  </mc:AlternateContent>
  <xr:revisionPtr revIDLastSave="13" documentId="8_{CE6D491A-DB78-4593-8986-1F35A6187A06}" xr6:coauthVersionLast="47" xr6:coauthVersionMax="47" xr10:uidLastSave="{CDD1283B-AD65-454D-B18F-D157CB050EAA}"/>
  <bookViews>
    <workbookView xWindow="-110" yWindow="-110" windowWidth="19420" windowHeight="10420" xr2:uid="{A27D63E9-8DB2-4E37-B620-BB08D1B938A1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3" i="1" l="1"/>
  <c r="M22" i="1"/>
  <c r="M24" i="1"/>
  <c r="M25" i="1" l="1"/>
  <c r="H11" i="1" l="1"/>
  <c r="H7" i="1"/>
  <c r="H17" i="1"/>
  <c r="H23" i="1"/>
  <c r="I23" i="1" s="1"/>
  <c r="H8" i="1"/>
  <c r="H14" i="1"/>
  <c r="C32" i="1"/>
  <c r="G23" i="1"/>
  <c r="H21" i="1"/>
  <c r="G21" i="1"/>
  <c r="I21" i="1" s="1"/>
  <c r="H22" i="1"/>
  <c r="G22" i="1"/>
  <c r="E11" i="1"/>
  <c r="H6" i="1"/>
  <c r="B18" i="1"/>
  <c r="G18" i="1" s="1"/>
  <c r="G20" i="1"/>
  <c r="H24" i="1"/>
  <c r="G24" i="1"/>
  <c r="I24" i="1" s="1"/>
  <c r="B25" i="1"/>
  <c r="H25" i="1" s="1"/>
  <c r="G19" i="1"/>
  <c r="H12" i="1"/>
  <c r="H10" i="1"/>
  <c r="H19" i="1"/>
  <c r="I22" i="1" l="1"/>
  <c r="H20" i="1"/>
  <c r="G25" i="1"/>
  <c r="I25" i="1" s="1"/>
  <c r="H18" i="1"/>
  <c r="I18" i="1" s="1"/>
  <c r="I20" i="1"/>
  <c r="I19" i="1"/>
  <c r="N4" i="1" l="1"/>
  <c r="B26" i="1"/>
  <c r="C26" i="1"/>
  <c r="D26" i="1"/>
  <c r="E26" i="1"/>
  <c r="H9" i="1"/>
  <c r="G13" i="1"/>
  <c r="H13" i="1"/>
  <c r="G17" i="1"/>
  <c r="I17" i="1" s="1"/>
  <c r="G14" i="1"/>
  <c r="I14" i="1" s="1"/>
  <c r="G12" i="1"/>
  <c r="I12" i="1" s="1"/>
  <c r="G11" i="1"/>
  <c r="I11" i="1" s="1"/>
  <c r="G10" i="1"/>
  <c r="I10" i="1" s="1"/>
  <c r="G8" i="1"/>
  <c r="I8" i="1" s="1"/>
  <c r="G7" i="1"/>
  <c r="I7" i="1" s="1"/>
  <c r="G6" i="1"/>
  <c r="I6" i="1" s="1"/>
  <c r="G16" i="1"/>
  <c r="I16" i="1" s="1"/>
  <c r="G15" i="1"/>
  <c r="G9" i="1"/>
  <c r="G5" i="1"/>
  <c r="H5" i="1"/>
  <c r="H4" i="1"/>
  <c r="G4" i="1"/>
  <c r="I4" i="1" s="1"/>
  <c r="I5" i="1" l="1"/>
  <c r="I13" i="1"/>
  <c r="I15" i="1"/>
  <c r="I9" i="1"/>
  <c r="H26" i="1"/>
  <c r="K5" i="1"/>
  <c r="N5" i="1" s="1"/>
  <c r="K6" i="1" s="1"/>
  <c r="N6" i="1" s="1"/>
  <c r="K7" i="1" s="1"/>
  <c r="N7" i="1" s="1"/>
  <c r="K8" i="1" s="1"/>
  <c r="N8" i="1" s="1"/>
  <c r="K9" i="1" s="1"/>
  <c r="N9" i="1" s="1"/>
  <c r="K10" i="1" s="1"/>
  <c r="N10" i="1" s="1"/>
  <c r="K11" i="1" s="1"/>
  <c r="N11" i="1" s="1"/>
  <c r="K12" i="1" s="1"/>
  <c r="N12" i="1" s="1"/>
  <c r="K13" i="1" s="1"/>
  <c r="N13" i="1" s="1"/>
  <c r="K14" i="1" s="1"/>
  <c r="N14" i="1" s="1"/>
  <c r="K15" i="1" s="1"/>
  <c r="N15" i="1" s="1"/>
  <c r="K16" i="1" s="1"/>
  <c r="N16" i="1" s="1"/>
  <c r="K17" i="1" s="1"/>
  <c r="N17" i="1" s="1"/>
  <c r="K18" i="1" s="1"/>
  <c r="N18" i="1" s="1"/>
  <c r="G26" i="1"/>
  <c r="I26" i="1" l="1"/>
</calcChain>
</file>

<file path=xl/sharedStrings.xml><?xml version="1.0" encoding="utf-8"?>
<sst xmlns="http://schemas.openxmlformats.org/spreadsheetml/2006/main" count="47" uniqueCount="46">
  <si>
    <t>Megnevezés</t>
  </si>
  <si>
    <t>Éves</t>
  </si>
  <si>
    <t>Féléves</t>
  </si>
  <si>
    <t>Negyedéves</t>
  </si>
  <si>
    <t>Havi</t>
  </si>
  <si>
    <t>Egyszeri</t>
  </si>
  <si>
    <t>Összesen</t>
  </si>
  <si>
    <t>MKE 
Egyenleg</t>
  </si>
  <si>
    <t>Pályázat</t>
  </si>
  <si>
    <t>Egyenleg 
maradvány</t>
  </si>
  <si>
    <t>IFLA tagdíj</t>
  </si>
  <si>
    <t>EBLIDA</t>
  </si>
  <si>
    <t>Hungarnet</t>
  </si>
  <si>
    <t>Hessyn</t>
  </si>
  <si>
    <t>Mingus</t>
  </si>
  <si>
    <t>Mingus (alszervetetek)</t>
  </si>
  <si>
    <t>OSZK bérleti díj</t>
  </si>
  <si>
    <t>Telefon</t>
  </si>
  <si>
    <t>OTP számlavezetés</t>
  </si>
  <si>
    <t>OTP bankkártyadíj</t>
  </si>
  <si>
    <t>Molnár Ili megbízási díja</t>
  </si>
  <si>
    <t>NAV* (MSZ függő)</t>
  </si>
  <si>
    <t>Pályázati nevezési díj</t>
  </si>
  <si>
    <t>3 in 1 Hosting  (tárhely)</t>
  </si>
  <si>
    <t>3 in 1 Hosting (domain név)</t>
  </si>
  <si>
    <t>Bercode - matrica</t>
  </si>
  <si>
    <t>Artisjus</t>
  </si>
  <si>
    <t>Szűcs network - szállítás</t>
  </si>
  <si>
    <t>Szűcs network - kártyák 
rendelése</t>
  </si>
  <si>
    <t>Fizetve 2025</t>
  </si>
  <si>
    <t>Hátralék 2025</t>
  </si>
  <si>
    <t>állományvédelmi konf</t>
  </si>
  <si>
    <t>még nincs elköltve belőle</t>
  </si>
  <si>
    <t>Magyar Posta</t>
  </si>
  <si>
    <t>NagyA - Ujhelyy Attila</t>
  </si>
  <si>
    <t>NEA működési 2025</t>
  </si>
  <si>
    <t>MKE tagdíj 2025</t>
  </si>
  <si>
    <t>Szakértői díjak</t>
  </si>
  <si>
    <t>Redda-Futár</t>
  </si>
  <si>
    <t>Maradvány</t>
  </si>
  <si>
    <t>Hátralék
2025</t>
  </si>
  <si>
    <t>MKE Egyenleg
(pályázati pénzek nélkül)</t>
  </si>
  <si>
    <t>Beérkezését várjuk még</t>
  </si>
  <si>
    <t>1. MKE költségei</t>
  </si>
  <si>
    <t>2. MKE egyenleg elemzés</t>
  </si>
  <si>
    <t>3. Beérkezését várjuk 
(minimum)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</si>
</sst>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9"/>
      <color rgb="FF00B0F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9"/>
      <color rgb="FF00B050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9"/>
      <color indexed="8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indexed="8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rgb="FF002060"/>
      <name val="Calibri"/>
      <family val="2"/>
      <charset val="238"/>
      <scheme val="minor"/>
    </font>
    <font>
      <b/>
      <sz val="9"/>
      <color rgb="FF66FF66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6C6"/>
        <bgColor indexed="64"/>
      </patternFill>
    </fill>
    <fill>
      <patternFill patternType="solid">
        <fgColor rgb="FFA3DBFF"/>
        <bgColor indexed="64"/>
      </patternFill>
    </fill>
    <fill>
      <patternFill patternType="solid">
        <fgColor rgb="FF29B95C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164" fontId="0" fillId="0" borderId="0" xfId="0" applyNumberFormat="1"/>
    <xf numFmtId="164" fontId="1" fillId="0" borderId="0" xfId="0" applyNumberFormat="1" applyFont="1"/>
    <xf numFmtId="0" fontId="1" fillId="0" borderId="0" xfId="0" applyFont="1"/>
    <xf numFmtId="0" fontId="4" fillId="0" borderId="0" xfId="0" applyFont="1"/>
    <xf numFmtId="164" fontId="4" fillId="0" borderId="0" xfId="0" applyNumberFormat="1" applyFont="1"/>
    <xf numFmtId="164" fontId="5" fillId="0" borderId="0" xfId="0" applyNumberFormat="1" applyFont="1"/>
    <xf numFmtId="164" fontId="4" fillId="6" borderId="8" xfId="0" applyNumberFormat="1" applyFont="1" applyFill="1" applyBorder="1"/>
    <xf numFmtId="164" fontId="4" fillId="7" borderId="9" xfId="0" applyNumberFormat="1" applyFont="1" applyFill="1" applyBorder="1"/>
    <xf numFmtId="164" fontId="6" fillId="4" borderId="20" xfId="0" applyNumberFormat="1" applyFont="1" applyFill="1" applyBorder="1"/>
    <xf numFmtId="164" fontId="5" fillId="4" borderId="21" xfId="0" applyNumberFormat="1" applyFont="1" applyFill="1" applyBorder="1"/>
    <xf numFmtId="164" fontId="4" fillId="6" borderId="10" xfId="0" applyNumberFormat="1" applyFont="1" applyFill="1" applyBorder="1"/>
    <xf numFmtId="164" fontId="6" fillId="4" borderId="10" xfId="0" applyNumberFormat="1" applyFont="1" applyFill="1" applyBorder="1"/>
    <xf numFmtId="164" fontId="4" fillId="0" borderId="16" xfId="0" applyNumberFormat="1" applyFont="1" applyBorder="1"/>
    <xf numFmtId="164" fontId="4" fillId="0" borderId="2" xfId="0" applyNumberFormat="1" applyFont="1" applyBorder="1"/>
    <xf numFmtId="16" fontId="4" fillId="0" borderId="10" xfId="0" applyNumberFormat="1" applyFont="1" applyBorder="1"/>
    <xf numFmtId="0" fontId="4" fillId="0" borderId="10" xfId="0" applyFont="1" applyBorder="1"/>
    <xf numFmtId="0" fontId="4" fillId="8" borderId="10" xfId="0" applyFont="1" applyFill="1" applyBorder="1"/>
    <xf numFmtId="164" fontId="6" fillId="4" borderId="11" xfId="0" applyNumberFormat="1" applyFont="1" applyFill="1" applyBorder="1"/>
    <xf numFmtId="164" fontId="4" fillId="0" borderId="24" xfId="0" applyNumberFormat="1" applyFont="1" applyBorder="1"/>
    <xf numFmtId="164" fontId="4" fillId="0" borderId="12" xfId="0" applyNumberFormat="1" applyFont="1" applyBorder="1"/>
    <xf numFmtId="164" fontId="5" fillId="4" borderId="13" xfId="0" applyNumberFormat="1" applyFont="1" applyFill="1" applyBorder="1"/>
    <xf numFmtId="14" fontId="4" fillId="9" borderId="14" xfId="0" applyNumberFormat="1" applyFont="1" applyFill="1" applyBorder="1"/>
    <xf numFmtId="0" fontId="5" fillId="4" borderId="11" xfId="0" applyFont="1" applyFill="1" applyBorder="1"/>
    <xf numFmtId="164" fontId="5" fillId="4" borderId="11" xfId="0" applyNumberFormat="1" applyFont="1" applyFill="1" applyBorder="1"/>
    <xf numFmtId="0" fontId="5" fillId="0" borderId="0" xfId="0" applyFont="1"/>
    <xf numFmtId="164" fontId="4" fillId="0" borderId="30" xfId="0" applyNumberFormat="1" applyFont="1" applyBorder="1" applyAlignment="1">
      <alignment wrapText="1"/>
    </xf>
    <xf numFmtId="164" fontId="5" fillId="0" borderId="32" xfId="0" applyNumberFormat="1" applyFont="1" applyBorder="1"/>
    <xf numFmtId="164" fontId="4" fillId="0" borderId="30" xfId="0" applyNumberFormat="1" applyFont="1" applyBorder="1"/>
    <xf numFmtId="0" fontId="8" fillId="0" borderId="8" xfId="0" applyFont="1" applyBorder="1" applyAlignment="1">
      <alignment wrapText="1"/>
    </xf>
    <xf numFmtId="164" fontId="8" fillId="0" borderId="15" xfId="0" applyNumberFormat="1" applyFont="1" applyBorder="1" applyAlignment="1">
      <alignment wrapText="1"/>
    </xf>
    <xf numFmtId="164" fontId="8" fillId="0" borderId="4" xfId="0" applyNumberFormat="1" applyFont="1" applyBorder="1" applyAlignment="1">
      <alignment wrapText="1"/>
    </xf>
    <xf numFmtId="164" fontId="4" fillId="0" borderId="4" xfId="0" applyNumberFormat="1" applyFont="1" applyBorder="1"/>
    <xf numFmtId="164" fontId="4" fillId="0" borderId="4" xfId="0" applyNumberFormat="1" applyFont="1" applyBorder="1" applyAlignment="1">
      <alignment wrapText="1"/>
    </xf>
    <xf numFmtId="164" fontId="4" fillId="0" borderId="3" xfId="0" applyNumberFormat="1" applyFont="1" applyBorder="1" applyAlignment="1">
      <alignment wrapText="1"/>
    </xf>
    <xf numFmtId="164" fontId="7" fillId="5" borderId="3" xfId="0" applyNumberFormat="1" applyFont="1" applyFill="1" applyBorder="1" applyAlignment="1">
      <alignment horizontal="right" wrapText="1"/>
    </xf>
    <xf numFmtId="0" fontId="8" fillId="0" borderId="10" xfId="0" applyFont="1" applyBorder="1" applyAlignment="1">
      <alignment wrapText="1"/>
    </xf>
    <xf numFmtId="164" fontId="8" fillId="0" borderId="16" xfId="0" applyNumberFormat="1" applyFont="1" applyBorder="1" applyAlignment="1">
      <alignment wrapText="1"/>
    </xf>
    <xf numFmtId="164" fontId="9" fillId="3" borderId="2" xfId="0" applyNumberFormat="1" applyFont="1" applyFill="1" applyBorder="1" applyAlignment="1">
      <alignment wrapText="1"/>
    </xf>
    <xf numFmtId="164" fontId="4" fillId="0" borderId="2" xfId="0" applyNumberFormat="1" applyFont="1" applyBorder="1" applyAlignment="1">
      <alignment wrapText="1"/>
    </xf>
    <xf numFmtId="164" fontId="4" fillId="0" borderId="1" xfId="0" applyNumberFormat="1" applyFont="1" applyBorder="1" applyAlignment="1">
      <alignment wrapText="1"/>
    </xf>
    <xf numFmtId="164" fontId="5" fillId="5" borderId="1" xfId="0" applyNumberFormat="1" applyFont="1" applyFill="1" applyBorder="1"/>
    <xf numFmtId="164" fontId="4" fillId="0" borderId="16" xfId="0" applyNumberFormat="1" applyFont="1" applyBorder="1" applyAlignment="1">
      <alignment wrapText="1"/>
    </xf>
    <xf numFmtId="164" fontId="9" fillId="3" borderId="2" xfId="0" applyNumberFormat="1" applyFont="1" applyFill="1" applyBorder="1" applyAlignment="1">
      <alignment horizontal="left" wrapText="1"/>
    </xf>
    <xf numFmtId="164" fontId="4" fillId="0" borderId="1" xfId="0" applyNumberFormat="1" applyFont="1" applyBorder="1"/>
    <xf numFmtId="164" fontId="4" fillId="0" borderId="19" xfId="0" applyNumberFormat="1" applyFont="1" applyBorder="1" applyAlignment="1">
      <alignment wrapText="1"/>
    </xf>
    <xf numFmtId="164" fontId="9" fillId="0" borderId="16" xfId="0" applyNumberFormat="1" applyFont="1" applyBorder="1" applyAlignment="1">
      <alignment wrapText="1"/>
    </xf>
    <xf numFmtId="164" fontId="5" fillId="4" borderId="12" xfId="0" applyNumberFormat="1" applyFont="1" applyFill="1" applyBorder="1"/>
    <xf numFmtId="164" fontId="5" fillId="4" borderId="18" xfId="0" applyNumberFormat="1" applyFont="1" applyFill="1" applyBorder="1"/>
    <xf numFmtId="164" fontId="9" fillId="0" borderId="28" xfId="0" applyNumberFormat="1" applyFont="1" applyBorder="1" applyAlignment="1">
      <alignment horizontal="left" vertical="center" wrapText="1"/>
    </xf>
    <xf numFmtId="164" fontId="9" fillId="3" borderId="29" xfId="0" applyNumberFormat="1" applyFont="1" applyFill="1" applyBorder="1" applyAlignment="1">
      <alignment wrapText="1"/>
    </xf>
    <xf numFmtId="0" fontId="10" fillId="2" borderId="14" xfId="0" applyFont="1" applyFill="1" applyBorder="1" applyAlignment="1">
      <alignment horizontal="center" vertical="center"/>
    </xf>
    <xf numFmtId="164" fontId="11" fillId="2" borderId="5" xfId="0" applyNumberFormat="1" applyFont="1" applyFill="1" applyBorder="1" applyAlignment="1">
      <alignment horizontal="center" vertical="center" wrapText="1"/>
    </xf>
    <xf numFmtId="164" fontId="11" fillId="2" borderId="6" xfId="0" applyNumberFormat="1" applyFont="1" applyFill="1" applyBorder="1" applyAlignment="1">
      <alignment horizontal="center" vertical="center" wrapText="1"/>
    </xf>
    <xf numFmtId="164" fontId="10" fillId="2" borderId="6" xfId="0" applyNumberFormat="1" applyFont="1" applyFill="1" applyBorder="1" applyAlignment="1">
      <alignment horizontal="center" vertical="center"/>
    </xf>
    <xf numFmtId="164" fontId="10" fillId="2" borderId="17" xfId="0" applyNumberFormat="1" applyFont="1" applyFill="1" applyBorder="1" applyAlignment="1">
      <alignment horizontal="center" vertical="center"/>
    </xf>
    <xf numFmtId="164" fontId="10" fillId="2" borderId="5" xfId="0" applyNumberFormat="1" applyFont="1" applyFill="1" applyBorder="1" applyAlignment="1">
      <alignment horizontal="center" vertical="center"/>
    </xf>
    <xf numFmtId="164" fontId="10" fillId="2" borderId="7" xfId="0" applyNumberFormat="1" applyFont="1" applyFill="1" applyBorder="1" applyAlignment="1">
      <alignment horizontal="center" vertical="center"/>
    </xf>
    <xf numFmtId="0" fontId="12" fillId="0" borderId="0" xfId="0" applyFont="1"/>
    <xf numFmtId="164" fontId="10" fillId="2" borderId="22" xfId="0" applyNumberFormat="1" applyFont="1" applyFill="1" applyBorder="1" applyAlignment="1">
      <alignment horizontal="center" vertical="center" wrapText="1"/>
    </xf>
    <xf numFmtId="164" fontId="10" fillId="2" borderId="14" xfId="0" applyNumberFormat="1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164" fontId="5" fillId="0" borderId="16" xfId="0" applyNumberFormat="1" applyFont="1" applyBorder="1"/>
    <xf numFmtId="0" fontId="4" fillId="0" borderId="10" xfId="0" applyFont="1" applyBorder="1" applyAlignment="1">
      <alignment wrapText="1"/>
    </xf>
    <xf numFmtId="164" fontId="4" fillId="12" borderId="2" xfId="0" applyNumberFormat="1" applyFont="1" applyFill="1" applyBorder="1"/>
    <xf numFmtId="164" fontId="4" fillId="0" borderId="0" xfId="0" applyNumberFormat="1" applyFont="1" applyAlignment="1">
      <alignment wrapText="1"/>
    </xf>
    <xf numFmtId="14" fontId="4" fillId="0" borderId="0" xfId="0" applyNumberFormat="1" applyFont="1"/>
    <xf numFmtId="164" fontId="4" fillId="0" borderId="31" xfId="0" applyNumberFormat="1" applyFont="1" applyBorder="1"/>
    <xf numFmtId="164" fontId="4" fillId="0" borderId="32" xfId="0" applyNumberFormat="1" applyFont="1" applyBorder="1"/>
    <xf numFmtId="14" fontId="4" fillId="3" borderId="0" xfId="0" applyNumberFormat="1" applyFont="1" applyFill="1" applyAlignment="1">
      <alignment wrapText="1"/>
    </xf>
    <xf numFmtId="14" fontId="4" fillId="0" borderId="0" xfId="0" applyNumberFormat="1" applyFont="1" applyAlignment="1">
      <alignment wrapText="1"/>
    </xf>
    <xf numFmtId="164" fontId="5" fillId="0" borderId="14" xfId="0" applyNumberFormat="1" applyFont="1" applyBorder="1"/>
    <xf numFmtId="0" fontId="5" fillId="0" borderId="25" xfId="0" applyFont="1" applyBorder="1"/>
    <xf numFmtId="14" fontId="5" fillId="13" borderId="29" xfId="0" applyNumberFormat="1" applyFont="1" applyFill="1" applyBorder="1" applyAlignment="1">
      <alignment wrapText="1"/>
    </xf>
    <xf numFmtId="14" fontId="5" fillId="13" borderId="30" xfId="0" applyNumberFormat="1" applyFont="1" applyFill="1" applyBorder="1" applyAlignment="1">
      <alignment wrapText="1"/>
    </xf>
    <xf numFmtId="14" fontId="5" fillId="13" borderId="34" xfId="0" applyNumberFormat="1" applyFont="1" applyFill="1" applyBorder="1" applyAlignment="1">
      <alignment wrapText="1"/>
    </xf>
    <xf numFmtId="164" fontId="4" fillId="0" borderId="33" xfId="0" applyNumberFormat="1" applyFont="1" applyBorder="1"/>
    <xf numFmtId="164" fontId="3" fillId="10" borderId="25" xfId="0" applyNumberFormat="1" applyFont="1" applyFill="1" applyBorder="1" applyAlignment="1">
      <alignment horizontal="center"/>
    </xf>
    <xf numFmtId="164" fontId="3" fillId="10" borderId="26" xfId="0" applyNumberFormat="1" applyFont="1" applyFill="1" applyBorder="1" applyAlignment="1">
      <alignment horizontal="center"/>
    </xf>
    <xf numFmtId="164" fontId="3" fillId="10" borderId="27" xfId="0" applyNumberFormat="1" applyFont="1" applyFill="1" applyBorder="1" applyAlignment="1">
      <alignment horizontal="center"/>
    </xf>
    <xf numFmtId="0" fontId="13" fillId="11" borderId="0" xfId="0" applyFont="1" applyFill="1" applyAlignment="1">
      <alignment horizontal="center"/>
    </xf>
    <xf numFmtId="164" fontId="4" fillId="0" borderId="35" xfId="0" applyNumberFormat="1" applyFont="1" applyBorder="1"/>
    <xf numFmtId="164" fontId="5" fillId="0" borderId="33" xfId="0" applyNumberFormat="1" applyFont="1" applyBorder="1"/>
    <xf numFmtId="0" fontId="14" fillId="14" borderId="14" xfId="0" applyFont="1" applyFill="1" applyBorder="1" applyAlignment="1">
      <alignment wrapText="1"/>
    </xf>
    <xf numFmtId="0" fontId="4" fillId="0" borderId="36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4" fillId="0" borderId="38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E348D-184B-4D91-A171-3FF233610036}">
  <dimension ref="A1:N32"/>
  <sheetViews>
    <sheetView tabSelected="1" topLeftCell="A18" workbookViewId="0">
      <selection activeCell="M23" sqref="M23"/>
    </sheetView>
  </sheetViews>
  <sheetFormatPr defaultRowHeight="14.5" x14ac:dyDescent="0.35"/>
  <cols>
    <col min="1" max="1" width="19" bestFit="1" customWidth="1"/>
    <col min="2" max="2" width="11.08984375" style="1" customWidth="1"/>
    <col min="3" max="3" width="11.26953125" style="1" customWidth="1"/>
    <col min="4" max="4" width="9.81640625" style="1" bestFit="1" customWidth="1"/>
    <col min="5" max="5" width="8.81640625" style="1" customWidth="1"/>
    <col min="6" max="6" width="9" style="1" customWidth="1"/>
    <col min="7" max="7" width="10.7265625" style="2" customWidth="1"/>
    <col min="8" max="8" width="10.26953125" bestFit="1" customWidth="1"/>
    <col min="9" max="9" width="11.453125" bestFit="1" customWidth="1"/>
    <col min="11" max="11" width="8.90625" bestFit="1" customWidth="1"/>
    <col min="12" max="12" width="19.81640625" bestFit="1" customWidth="1"/>
    <col min="13" max="13" width="11.7265625" bestFit="1" customWidth="1"/>
    <col min="14" max="14" width="11.81640625" customWidth="1"/>
  </cols>
  <sheetData>
    <row r="1" spans="1:14" ht="15" thickBot="1" x14ac:dyDescent="0.4">
      <c r="A1" s="77" t="s">
        <v>43</v>
      </c>
      <c r="B1" s="78"/>
      <c r="C1" s="78"/>
      <c r="D1" s="78"/>
      <c r="E1" s="78"/>
      <c r="F1" s="78"/>
      <c r="G1" s="78"/>
      <c r="H1" s="78"/>
      <c r="I1" s="79"/>
      <c r="J1" s="4"/>
      <c r="K1" s="80" t="s">
        <v>44</v>
      </c>
      <c r="L1" s="80"/>
      <c r="M1" s="80"/>
      <c r="N1" s="80"/>
    </row>
    <row r="2" spans="1:14" ht="15" thickBot="1" x14ac:dyDescent="0.4">
      <c r="A2" s="4"/>
      <c r="B2" s="5"/>
      <c r="C2" s="5"/>
      <c r="D2" s="5"/>
      <c r="E2" s="5"/>
      <c r="F2" s="5"/>
      <c r="G2" s="6"/>
      <c r="H2" s="4"/>
      <c r="I2" s="4"/>
      <c r="J2" s="4"/>
      <c r="K2" s="4"/>
      <c r="L2" s="4"/>
      <c r="M2" s="4"/>
      <c r="N2" s="4"/>
    </row>
    <row r="3" spans="1:14" s="58" customFormat="1" ht="39.5" thickBot="1" x14ac:dyDescent="0.35">
      <c r="A3" s="51" t="s">
        <v>0</v>
      </c>
      <c r="B3" s="52" t="s">
        <v>1</v>
      </c>
      <c r="C3" s="53" t="s">
        <v>2</v>
      </c>
      <c r="D3" s="54" t="s">
        <v>3</v>
      </c>
      <c r="E3" s="54" t="s">
        <v>4</v>
      </c>
      <c r="F3" s="55" t="s">
        <v>5</v>
      </c>
      <c r="G3" s="55" t="s">
        <v>6</v>
      </c>
      <c r="H3" s="56" t="s">
        <v>29</v>
      </c>
      <c r="I3" s="57" t="s">
        <v>30</v>
      </c>
      <c r="K3" s="59" t="s">
        <v>7</v>
      </c>
      <c r="L3" s="60" t="s">
        <v>8</v>
      </c>
      <c r="M3" s="60" t="s">
        <v>32</v>
      </c>
      <c r="N3" s="61" t="s">
        <v>9</v>
      </c>
    </row>
    <row r="4" spans="1:14" ht="15" thickBot="1" x14ac:dyDescent="0.4">
      <c r="A4" s="29" t="s">
        <v>10</v>
      </c>
      <c r="B4" s="30">
        <v>219884</v>
      </c>
      <c r="C4" s="31"/>
      <c r="D4" s="32"/>
      <c r="E4" s="33"/>
      <c r="F4" s="34"/>
      <c r="G4" s="35">
        <f>SUM(B4:E4)</f>
        <v>219884</v>
      </c>
      <c r="H4" s="7">
        <f>B4</f>
        <v>219884</v>
      </c>
      <c r="I4" s="8">
        <f>G4-H4</f>
        <v>0</v>
      </c>
      <c r="J4" s="4"/>
      <c r="K4" s="9">
        <v>5996697</v>
      </c>
      <c r="L4" s="50" t="s">
        <v>35</v>
      </c>
      <c r="M4" s="14">
        <v>-1500000</v>
      </c>
      <c r="N4" s="10">
        <f>SUM(M4,K4)</f>
        <v>4496697</v>
      </c>
    </row>
    <row r="5" spans="1:14" ht="15" thickBot="1" x14ac:dyDescent="0.4">
      <c r="A5" s="36" t="s">
        <v>11</v>
      </c>
      <c r="B5" s="37">
        <v>319465</v>
      </c>
      <c r="C5" s="38"/>
      <c r="D5" s="14"/>
      <c r="E5" s="39"/>
      <c r="F5" s="40"/>
      <c r="G5" s="41">
        <f>B5</f>
        <v>319465</v>
      </c>
      <c r="H5" s="11">
        <f>B5</f>
        <v>319465</v>
      </c>
      <c r="I5" s="8">
        <f t="shared" ref="I5:I25" si="0">G5-H5</f>
        <v>0</v>
      </c>
      <c r="J5" s="4"/>
      <c r="K5" s="12">
        <f>N4</f>
        <v>4496697</v>
      </c>
      <c r="L5" s="13" t="s">
        <v>31</v>
      </c>
      <c r="M5" s="14">
        <v>-800000</v>
      </c>
      <c r="N5" s="10">
        <f t="shared" ref="N5:N18" si="1">SUM(M5,K5)</f>
        <v>3696697</v>
      </c>
    </row>
    <row r="6" spans="1:14" ht="15" thickBot="1" x14ac:dyDescent="0.4">
      <c r="A6" s="15" t="s">
        <v>12</v>
      </c>
      <c r="B6" s="37"/>
      <c r="C6" s="38">
        <v>15000</v>
      </c>
      <c r="D6" s="14"/>
      <c r="E6" s="39"/>
      <c r="F6" s="40"/>
      <c r="G6" s="41">
        <f>2*C6</f>
        <v>30000</v>
      </c>
      <c r="H6" s="11">
        <f>1*C6</f>
        <v>15000</v>
      </c>
      <c r="I6" s="8">
        <f t="shared" si="0"/>
        <v>15000</v>
      </c>
      <c r="J6" s="4"/>
      <c r="K6" s="12">
        <f t="shared" ref="K6:K18" si="2">N5</f>
        <v>3696697</v>
      </c>
      <c r="L6" s="13"/>
      <c r="M6" s="14"/>
      <c r="N6" s="10">
        <f t="shared" si="1"/>
        <v>3696697</v>
      </c>
    </row>
    <row r="7" spans="1:14" ht="15" thickBot="1" x14ac:dyDescent="0.4">
      <c r="A7" s="16" t="s">
        <v>13</v>
      </c>
      <c r="B7" s="42"/>
      <c r="C7" s="43"/>
      <c r="D7" s="14">
        <v>15240</v>
      </c>
      <c r="E7" s="39"/>
      <c r="F7" s="40"/>
      <c r="G7" s="41">
        <f>4*D7</f>
        <v>60960</v>
      </c>
      <c r="H7" s="11">
        <f>4*D7</f>
        <v>60960</v>
      </c>
      <c r="I7" s="8">
        <f t="shared" si="0"/>
        <v>0</v>
      </c>
      <c r="J7" s="4"/>
      <c r="K7" s="12">
        <f t="shared" si="2"/>
        <v>3696697</v>
      </c>
      <c r="L7" s="13"/>
      <c r="M7" s="14"/>
      <c r="N7" s="10">
        <f t="shared" si="1"/>
        <v>3696697</v>
      </c>
    </row>
    <row r="8" spans="1:14" ht="15" thickBot="1" x14ac:dyDescent="0.4">
      <c r="A8" s="16" t="s">
        <v>14</v>
      </c>
      <c r="B8" s="37"/>
      <c r="C8" s="14"/>
      <c r="D8" s="14"/>
      <c r="E8" s="14">
        <v>200000</v>
      </c>
      <c r="F8" s="44"/>
      <c r="G8" s="41">
        <f>12*E8</f>
        <v>2400000</v>
      </c>
      <c r="H8" s="11">
        <f>10*E8</f>
        <v>2000000</v>
      </c>
      <c r="I8" s="8">
        <f t="shared" si="0"/>
        <v>400000</v>
      </c>
      <c r="J8" s="4"/>
      <c r="K8" s="12">
        <f t="shared" si="2"/>
        <v>3696697</v>
      </c>
      <c r="L8" s="62"/>
      <c r="M8" s="14"/>
      <c r="N8" s="10">
        <f t="shared" si="1"/>
        <v>3696697</v>
      </c>
    </row>
    <row r="9" spans="1:14" ht="15" thickBot="1" x14ac:dyDescent="0.4">
      <c r="A9" s="16" t="s">
        <v>15</v>
      </c>
      <c r="B9" s="37">
        <v>180000</v>
      </c>
      <c r="C9" s="14"/>
      <c r="D9" s="14"/>
      <c r="E9" s="14"/>
      <c r="F9" s="44"/>
      <c r="G9" s="41">
        <f>B9</f>
        <v>180000</v>
      </c>
      <c r="H9" s="11">
        <f>B9</f>
        <v>180000</v>
      </c>
      <c r="I9" s="8">
        <f t="shared" si="0"/>
        <v>0</v>
      </c>
      <c r="J9" s="4"/>
      <c r="K9" s="12">
        <f t="shared" si="2"/>
        <v>3696697</v>
      </c>
      <c r="L9" s="62"/>
      <c r="M9" s="14"/>
      <c r="N9" s="10">
        <f t="shared" si="1"/>
        <v>3696697</v>
      </c>
    </row>
    <row r="10" spans="1:14" ht="15" thickBot="1" x14ac:dyDescent="0.4">
      <c r="A10" s="16" t="s">
        <v>16</v>
      </c>
      <c r="B10" s="5"/>
      <c r="C10" s="14"/>
      <c r="D10" s="14"/>
      <c r="E10" s="42">
        <v>152400</v>
      </c>
      <c r="F10" s="45"/>
      <c r="G10" s="41">
        <f>12*E10</f>
        <v>1828800</v>
      </c>
      <c r="H10" s="11">
        <f>9*E10</f>
        <v>1371600</v>
      </c>
      <c r="I10" s="8">
        <f t="shared" si="0"/>
        <v>457200</v>
      </c>
      <c r="J10" s="4"/>
      <c r="K10" s="12">
        <f t="shared" si="2"/>
        <v>3696697</v>
      </c>
      <c r="L10" s="62"/>
      <c r="M10" s="14"/>
      <c r="N10" s="10">
        <f t="shared" si="1"/>
        <v>3696697</v>
      </c>
    </row>
    <row r="11" spans="1:14" ht="15" thickBot="1" x14ac:dyDescent="0.4">
      <c r="A11" s="16" t="s">
        <v>17</v>
      </c>
      <c r="B11" s="37"/>
      <c r="C11" s="14"/>
      <c r="D11" s="14"/>
      <c r="E11" s="14">
        <f>3743+19987</f>
        <v>23730</v>
      </c>
      <c r="F11" s="44"/>
      <c r="G11" s="41">
        <f>12*E11</f>
        <v>284760</v>
      </c>
      <c r="H11" s="11">
        <f>10*E11</f>
        <v>237300</v>
      </c>
      <c r="I11" s="8">
        <f t="shared" si="0"/>
        <v>47460</v>
      </c>
      <c r="J11" s="4"/>
      <c r="K11" s="12">
        <f t="shared" si="2"/>
        <v>3696697</v>
      </c>
      <c r="L11" s="13"/>
      <c r="M11" s="14"/>
      <c r="N11" s="10">
        <f t="shared" si="1"/>
        <v>3696697</v>
      </c>
    </row>
    <row r="12" spans="1:14" ht="15" thickBot="1" x14ac:dyDescent="0.4">
      <c r="A12" s="16" t="s">
        <v>18</v>
      </c>
      <c r="B12" s="42"/>
      <c r="C12" s="14"/>
      <c r="D12" s="14"/>
      <c r="E12" s="64">
        <v>20000</v>
      </c>
      <c r="F12" s="44"/>
      <c r="G12" s="41">
        <f>12*E12</f>
        <v>240000</v>
      </c>
      <c r="H12" s="11">
        <f>9*E12</f>
        <v>180000</v>
      </c>
      <c r="I12" s="8">
        <f t="shared" si="0"/>
        <v>60000</v>
      </c>
      <c r="J12" s="4"/>
      <c r="K12" s="12">
        <f t="shared" si="2"/>
        <v>3696697</v>
      </c>
      <c r="L12" s="13"/>
      <c r="M12" s="14"/>
      <c r="N12" s="10">
        <f t="shared" si="1"/>
        <v>3696697</v>
      </c>
    </row>
    <row r="13" spans="1:14" ht="15" thickBot="1" x14ac:dyDescent="0.4">
      <c r="A13" s="16" t="s">
        <v>19</v>
      </c>
      <c r="B13" s="42">
        <v>5111</v>
      </c>
      <c r="C13" s="14"/>
      <c r="D13" s="14"/>
      <c r="E13" s="14"/>
      <c r="F13" s="44"/>
      <c r="G13" s="41">
        <f>B13</f>
        <v>5111</v>
      </c>
      <c r="H13" s="11">
        <f>B13</f>
        <v>5111</v>
      </c>
      <c r="I13" s="8">
        <f t="shared" si="0"/>
        <v>0</v>
      </c>
      <c r="J13" s="4"/>
      <c r="K13" s="12">
        <f t="shared" si="2"/>
        <v>3696697</v>
      </c>
      <c r="L13" s="13"/>
      <c r="M13" s="14"/>
      <c r="N13" s="10">
        <f t="shared" si="1"/>
        <v>3696697</v>
      </c>
    </row>
    <row r="14" spans="1:14" ht="15" thickBot="1" x14ac:dyDescent="0.4">
      <c r="A14" s="16" t="s">
        <v>20</v>
      </c>
      <c r="B14" s="37"/>
      <c r="C14" s="14"/>
      <c r="D14" s="14"/>
      <c r="E14" s="14">
        <v>135000</v>
      </c>
      <c r="F14" s="44"/>
      <c r="G14" s="41">
        <f>12*E14</f>
        <v>1620000</v>
      </c>
      <c r="H14" s="11">
        <f>10*E14</f>
        <v>1350000</v>
      </c>
      <c r="I14" s="8">
        <f t="shared" si="0"/>
        <v>270000</v>
      </c>
      <c r="J14" s="4"/>
      <c r="K14" s="12">
        <f t="shared" si="2"/>
        <v>3696697</v>
      </c>
      <c r="L14" s="13"/>
      <c r="M14" s="14"/>
      <c r="N14" s="10">
        <f t="shared" si="1"/>
        <v>3696697</v>
      </c>
    </row>
    <row r="15" spans="1:14" ht="15" thickBot="1" x14ac:dyDescent="0.4">
      <c r="A15" s="16" t="s">
        <v>24</v>
      </c>
      <c r="B15" s="42">
        <v>2032</v>
      </c>
      <c r="C15" s="14"/>
      <c r="D15" s="14"/>
      <c r="E15" s="14"/>
      <c r="F15" s="44"/>
      <c r="G15" s="41">
        <f>B15</f>
        <v>2032</v>
      </c>
      <c r="H15" s="11">
        <v>2032</v>
      </c>
      <c r="I15" s="8">
        <f t="shared" si="0"/>
        <v>0</v>
      </c>
      <c r="J15" s="4"/>
      <c r="K15" s="12">
        <f t="shared" si="2"/>
        <v>3696697</v>
      </c>
      <c r="L15" s="13"/>
      <c r="M15" s="14"/>
      <c r="N15" s="10">
        <f t="shared" si="1"/>
        <v>3696697</v>
      </c>
    </row>
    <row r="16" spans="1:14" ht="15" thickBot="1" x14ac:dyDescent="0.4">
      <c r="A16" s="16" t="s">
        <v>23</v>
      </c>
      <c r="B16" s="37">
        <v>25654</v>
      </c>
      <c r="C16" s="14"/>
      <c r="D16" s="14"/>
      <c r="E16" s="14"/>
      <c r="F16" s="44"/>
      <c r="G16" s="41">
        <f>B16</f>
        <v>25654</v>
      </c>
      <c r="H16" s="11">
        <v>0</v>
      </c>
      <c r="I16" s="8">
        <f t="shared" si="0"/>
        <v>25654</v>
      </c>
      <c r="J16" s="4"/>
      <c r="K16" s="12">
        <f t="shared" si="2"/>
        <v>3696697</v>
      </c>
      <c r="L16" s="13"/>
      <c r="M16" s="14"/>
      <c r="N16" s="10">
        <f t="shared" si="1"/>
        <v>3696697</v>
      </c>
    </row>
    <row r="17" spans="1:14" ht="15" thickBot="1" x14ac:dyDescent="0.4">
      <c r="A17" s="17" t="s">
        <v>21</v>
      </c>
      <c r="B17" s="42"/>
      <c r="C17" s="14"/>
      <c r="D17" s="14"/>
      <c r="E17" s="14">
        <v>50000</v>
      </c>
      <c r="F17" s="44"/>
      <c r="G17" s="41">
        <f>12*E17</f>
        <v>600000</v>
      </c>
      <c r="H17" s="11">
        <f>10*E17</f>
        <v>500000</v>
      </c>
      <c r="I17" s="8">
        <f t="shared" si="0"/>
        <v>100000</v>
      </c>
      <c r="J17" s="4"/>
      <c r="K17" s="12">
        <f t="shared" si="2"/>
        <v>3696697</v>
      </c>
      <c r="L17" s="13"/>
      <c r="M17" s="14"/>
      <c r="N17" s="10">
        <f t="shared" si="1"/>
        <v>3696697</v>
      </c>
    </row>
    <row r="18" spans="1:14" ht="15" thickBot="1" x14ac:dyDescent="0.4">
      <c r="A18" s="16" t="s">
        <v>22</v>
      </c>
      <c r="B18" s="37">
        <f>4*7500</f>
        <v>30000</v>
      </c>
      <c r="C18" s="14"/>
      <c r="D18" s="14"/>
      <c r="E18" s="14"/>
      <c r="F18" s="44"/>
      <c r="G18" s="41">
        <f>SUM(B18)</f>
        <v>30000</v>
      </c>
      <c r="H18" s="11">
        <f>SUM(B18)</f>
        <v>30000</v>
      </c>
      <c r="I18" s="8">
        <f t="shared" si="0"/>
        <v>0</v>
      </c>
      <c r="J18" s="4"/>
      <c r="K18" s="18">
        <f t="shared" si="2"/>
        <v>3696697</v>
      </c>
      <c r="L18" s="19"/>
      <c r="M18" s="20"/>
      <c r="N18" s="10">
        <f t="shared" si="1"/>
        <v>3696697</v>
      </c>
    </row>
    <row r="19" spans="1:14" ht="15" thickBot="1" x14ac:dyDescent="0.4">
      <c r="A19" s="16" t="s">
        <v>25</v>
      </c>
      <c r="B19" s="37">
        <v>48216</v>
      </c>
      <c r="C19" s="14"/>
      <c r="D19" s="14"/>
      <c r="E19" s="14"/>
      <c r="F19" s="44"/>
      <c r="G19" s="41">
        <f t="shared" ref="G19:G25" si="3">SUM(B19)</f>
        <v>48216</v>
      </c>
      <c r="H19" s="11">
        <f t="shared" ref="H19:H24" si="4">SUM(B19)</f>
        <v>48216</v>
      </c>
      <c r="I19" s="8">
        <f t="shared" si="0"/>
        <v>0</v>
      </c>
      <c r="J19" s="4"/>
      <c r="K19" s="4"/>
      <c r="L19" s="4"/>
      <c r="M19" s="4"/>
      <c r="N19" s="4"/>
    </row>
    <row r="20" spans="1:14" ht="15" thickBot="1" x14ac:dyDescent="0.4">
      <c r="A20" s="16" t="s">
        <v>26</v>
      </c>
      <c r="B20" s="37">
        <v>20725</v>
      </c>
      <c r="C20" s="14"/>
      <c r="D20" s="14"/>
      <c r="E20" s="14"/>
      <c r="F20" s="44"/>
      <c r="G20" s="41">
        <f t="shared" si="3"/>
        <v>20725</v>
      </c>
      <c r="H20" s="11">
        <f t="shared" si="4"/>
        <v>20725</v>
      </c>
      <c r="I20" s="8">
        <f t="shared" si="0"/>
        <v>0</v>
      </c>
      <c r="J20" s="4"/>
      <c r="K20" s="22">
        <v>45938</v>
      </c>
      <c r="L20" s="4"/>
      <c r="M20" s="4"/>
      <c r="N20" s="4"/>
    </row>
    <row r="21" spans="1:14" ht="15" thickBot="1" x14ac:dyDescent="0.4">
      <c r="A21" s="16" t="s">
        <v>38</v>
      </c>
      <c r="B21" s="37">
        <v>21417</v>
      </c>
      <c r="C21" s="14"/>
      <c r="D21" s="14"/>
      <c r="E21" s="14"/>
      <c r="F21" s="44"/>
      <c r="G21" s="41">
        <f t="shared" si="3"/>
        <v>21417</v>
      </c>
      <c r="H21" s="11">
        <f t="shared" si="4"/>
        <v>21417</v>
      </c>
      <c r="I21" s="8">
        <f t="shared" si="0"/>
        <v>0</v>
      </c>
      <c r="J21" s="4"/>
      <c r="K21" s="66"/>
      <c r="L21" s="4"/>
      <c r="M21" s="4"/>
      <c r="N21" s="4"/>
    </row>
    <row r="22" spans="1:14" ht="24.5" x14ac:dyDescent="0.35">
      <c r="A22" s="16" t="s">
        <v>33</v>
      </c>
      <c r="B22" s="37"/>
      <c r="C22" s="14"/>
      <c r="D22" s="14">
        <v>10000</v>
      </c>
      <c r="E22" s="14"/>
      <c r="F22" s="44"/>
      <c r="G22" s="41">
        <f>4*D22</f>
        <v>40000</v>
      </c>
      <c r="H22" s="11">
        <f>3*D22</f>
        <v>30000</v>
      </c>
      <c r="I22" s="8">
        <f t="shared" si="0"/>
        <v>10000</v>
      </c>
      <c r="J22" s="4"/>
      <c r="K22" s="66"/>
      <c r="L22" s="73" t="s">
        <v>41</v>
      </c>
      <c r="M22" s="67">
        <f>SUM(K18)</f>
        <v>3696697</v>
      </c>
      <c r="N22" s="4"/>
    </row>
    <row r="23" spans="1:14" x14ac:dyDescent="0.35">
      <c r="A23" s="16" t="s">
        <v>34</v>
      </c>
      <c r="B23" s="37"/>
      <c r="C23" s="14"/>
      <c r="D23" s="14"/>
      <c r="E23" s="14">
        <v>50000</v>
      </c>
      <c r="F23" s="44"/>
      <c r="G23" s="41">
        <f>5*E23</f>
        <v>250000</v>
      </c>
      <c r="H23" s="11">
        <f>3*E23</f>
        <v>150000</v>
      </c>
      <c r="I23" s="8">
        <f t="shared" si="0"/>
        <v>100000</v>
      </c>
      <c r="J23" s="4"/>
      <c r="K23" s="70"/>
      <c r="L23" s="74" t="s">
        <v>42</v>
      </c>
      <c r="M23" s="68">
        <f>SUM(C32)</f>
        <v>980500</v>
      </c>
      <c r="N23" s="4"/>
    </row>
    <row r="24" spans="1:14" ht="25" thickBot="1" x14ac:dyDescent="0.4">
      <c r="A24" s="63" t="s">
        <v>28</v>
      </c>
      <c r="B24" s="37"/>
      <c r="C24" s="14"/>
      <c r="D24" s="14"/>
      <c r="E24" s="14"/>
      <c r="F24" s="44"/>
      <c r="G24" s="41">
        <f t="shared" si="3"/>
        <v>0</v>
      </c>
      <c r="H24" s="11">
        <f t="shared" si="4"/>
        <v>0</v>
      </c>
      <c r="I24" s="8">
        <f t="shared" si="0"/>
        <v>0</v>
      </c>
      <c r="J24" s="4"/>
      <c r="K24" s="69"/>
      <c r="L24" s="75" t="s">
        <v>40</v>
      </c>
      <c r="M24" s="76">
        <f>SUM(I26)</f>
        <v>1487841</v>
      </c>
      <c r="N24" s="4"/>
    </row>
    <row r="25" spans="1:14" ht="15" thickBot="1" x14ac:dyDescent="0.4">
      <c r="A25" s="16" t="s">
        <v>27</v>
      </c>
      <c r="B25" s="46">
        <f>6*2527</f>
        <v>15162</v>
      </c>
      <c r="C25" s="14"/>
      <c r="D25" s="14"/>
      <c r="E25" s="14"/>
      <c r="F25" s="44"/>
      <c r="G25" s="41">
        <f t="shared" si="3"/>
        <v>15162</v>
      </c>
      <c r="H25" s="11">
        <f>SUM(B25)-2527</f>
        <v>12635</v>
      </c>
      <c r="I25" s="8">
        <f t="shared" si="0"/>
        <v>2527</v>
      </c>
      <c r="J25" s="4"/>
      <c r="K25" s="4"/>
      <c r="L25" s="72" t="s">
        <v>39</v>
      </c>
      <c r="M25" s="71">
        <f>(M23+M22)-M24</f>
        <v>3189356</v>
      </c>
      <c r="N25" s="4"/>
    </row>
    <row r="26" spans="1:14" s="3" customFormat="1" ht="15" thickBot="1" x14ac:dyDescent="0.4">
      <c r="A26" s="23" t="s">
        <v>6</v>
      </c>
      <c r="B26" s="47">
        <f>SUM(B4:B25)</f>
        <v>887666</v>
      </c>
      <c r="C26" s="47">
        <f>SUM(C4:C25)</f>
        <v>15000</v>
      </c>
      <c r="D26" s="47">
        <f>SUM(D4:D25)</f>
        <v>25240</v>
      </c>
      <c r="E26" s="47">
        <f>SUM(E4:E25)</f>
        <v>631130</v>
      </c>
      <c r="F26" s="48"/>
      <c r="G26" s="48">
        <f>SUM(G4:G17)</f>
        <v>7816666</v>
      </c>
      <c r="H26" s="24">
        <f>SUM(H4:H17)</f>
        <v>6441352</v>
      </c>
      <c r="I26" s="21">
        <f>SUM(I4:I25)</f>
        <v>1487841</v>
      </c>
      <c r="J26" s="25"/>
      <c r="K26" s="25"/>
      <c r="L26" s="65"/>
      <c r="M26" s="6"/>
      <c r="N26" s="25"/>
    </row>
    <row r="27" spans="1:14" ht="15" thickBot="1" x14ac:dyDescent="0.4">
      <c r="A27" s="4"/>
      <c r="B27" s="49"/>
      <c r="C27" s="5"/>
      <c r="D27" s="5"/>
      <c r="E27" s="5"/>
      <c r="F27" s="5"/>
      <c r="G27" s="6"/>
      <c r="H27" s="4"/>
      <c r="I27" s="4"/>
      <c r="J27" s="4"/>
      <c r="K27" s="4"/>
      <c r="L27" s="5"/>
      <c r="M27" s="4"/>
      <c r="N27" s="4"/>
    </row>
    <row r="28" spans="1:14" ht="25" thickBot="1" x14ac:dyDescent="0.4">
      <c r="A28" s="83" t="s">
        <v>45</v>
      </c>
      <c r="B28" s="50" t="s">
        <v>36</v>
      </c>
      <c r="C28" s="67">
        <v>800500</v>
      </c>
      <c r="D28" s="5"/>
      <c r="E28" s="5"/>
      <c r="F28" s="5"/>
      <c r="G28" s="6"/>
      <c r="H28" s="4"/>
      <c r="I28" s="4"/>
      <c r="J28" s="4"/>
      <c r="K28" s="4"/>
      <c r="L28" s="4"/>
      <c r="M28" s="4"/>
      <c r="N28" s="4"/>
    </row>
    <row r="29" spans="1:14" x14ac:dyDescent="0.35">
      <c r="A29" s="84"/>
      <c r="B29" s="26" t="s">
        <v>37</v>
      </c>
      <c r="C29" s="68">
        <v>180000</v>
      </c>
      <c r="D29" s="5"/>
      <c r="E29" s="5"/>
      <c r="F29" s="5"/>
      <c r="G29" s="6"/>
      <c r="H29" s="4"/>
      <c r="I29" s="4"/>
      <c r="J29" s="4"/>
      <c r="K29" s="4"/>
      <c r="L29" s="4"/>
      <c r="M29" s="4"/>
      <c r="N29" s="4"/>
    </row>
    <row r="30" spans="1:14" x14ac:dyDescent="0.35">
      <c r="A30" s="85"/>
      <c r="B30" s="28"/>
      <c r="C30" s="27"/>
      <c r="D30" s="5"/>
      <c r="E30" s="5"/>
      <c r="F30" s="5"/>
      <c r="G30" s="6"/>
      <c r="H30" s="4"/>
      <c r="I30" s="4"/>
      <c r="J30" s="4"/>
      <c r="K30" s="4"/>
      <c r="L30" s="4"/>
      <c r="M30" s="4"/>
      <c r="N30" s="4"/>
    </row>
    <row r="31" spans="1:14" x14ac:dyDescent="0.35">
      <c r="A31" s="85"/>
      <c r="B31" s="28"/>
      <c r="C31" s="27"/>
      <c r="D31" s="5"/>
      <c r="E31" s="5"/>
      <c r="F31" s="5"/>
      <c r="G31" s="6"/>
      <c r="H31" s="4"/>
      <c r="I31" s="4"/>
      <c r="J31" s="4"/>
      <c r="K31" s="4"/>
      <c r="L31" s="4"/>
      <c r="M31" s="4"/>
      <c r="N31" s="4"/>
    </row>
    <row r="32" spans="1:14" ht="15" thickBot="1" x14ac:dyDescent="0.4">
      <c r="A32" s="86"/>
      <c r="B32" s="81"/>
      <c r="C32" s="82">
        <f>SUM(C28:C31)</f>
        <v>980500</v>
      </c>
      <c r="D32" s="5"/>
      <c r="E32" s="5"/>
      <c r="F32" s="5"/>
      <c r="G32" s="6"/>
      <c r="H32" s="4"/>
      <c r="I32" s="4"/>
      <c r="J32" s="4"/>
      <c r="K32" s="4"/>
      <c r="L32" s="4"/>
      <c r="M32" s="4"/>
      <c r="N32" s="4"/>
    </row>
  </sheetData>
  <mergeCells count="3">
    <mergeCell ref="A1:I1"/>
    <mergeCell ref="K1:N1"/>
    <mergeCell ref="A29:A3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MKE</dc:creator>
  <cp:keywords/>
  <dc:description/>
  <cp:lastModifiedBy>mke@oszk.hu</cp:lastModifiedBy>
  <cp:revision/>
  <dcterms:created xsi:type="dcterms:W3CDTF">2023-06-19T11:46:20Z</dcterms:created>
  <dcterms:modified xsi:type="dcterms:W3CDTF">2025-10-08T12:17:46Z</dcterms:modified>
  <cp:category/>
  <cp:contentStatus/>
</cp:coreProperties>
</file>